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HETP tests\HETB\"/>
    </mc:Choice>
  </mc:AlternateContent>
  <bookViews>
    <workbookView xWindow="-120" yWindow="-120" windowWidth="29040" windowHeight="15840"/>
  </bookViews>
  <sheets>
    <sheet name="Calib" sheetId="1" r:id="rId1"/>
    <sheet name="Sample conc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" i="1" l="1"/>
  <c r="S5" i="1"/>
  <c r="S6" i="1"/>
  <c r="S7" i="1"/>
  <c r="S8" i="1"/>
  <c r="S2" i="1"/>
  <c r="Q8" i="1"/>
  <c r="Q7" i="1"/>
  <c r="Q6" i="1"/>
  <c r="Q5" i="1"/>
  <c r="Q4" i="1"/>
  <c r="P4" i="1"/>
  <c r="P8" i="1"/>
  <c r="R2" i="1"/>
  <c r="Q2" i="1"/>
  <c r="P2" i="1"/>
  <c r="O8" i="1"/>
  <c r="O7" i="1"/>
  <c r="O6" i="1"/>
  <c r="O5" i="1"/>
  <c r="O4" i="1"/>
  <c r="O2" i="1"/>
  <c r="O5" i="2"/>
  <c r="O3" i="2"/>
  <c r="M3" i="2"/>
  <c r="K5" i="2"/>
  <c r="K3" i="2"/>
  <c r="G5" i="2"/>
  <c r="G3" i="2"/>
  <c r="M4" i="1"/>
  <c r="M5" i="1"/>
  <c r="M6" i="1"/>
  <c r="M7" i="1"/>
  <c r="M8" i="1"/>
  <c r="M2" i="1"/>
  <c r="K4" i="1"/>
  <c r="K5" i="1"/>
  <c r="K6" i="1"/>
  <c r="K7" i="1"/>
  <c r="K8" i="1"/>
  <c r="K2" i="1"/>
  <c r="J2" i="1"/>
  <c r="G4" i="1"/>
  <c r="G5" i="1"/>
  <c r="G6" i="1"/>
  <c r="G7" i="1"/>
  <c r="G8" i="1"/>
  <c r="G2" i="1"/>
  <c r="N2" i="1"/>
  <c r="J5" i="2" l="1"/>
  <c r="F5" i="2"/>
  <c r="J3" i="2"/>
  <c r="M5" i="2" s="1"/>
  <c r="F3" i="2"/>
  <c r="L4" i="1" l="1"/>
  <c r="L5" i="1"/>
  <c r="L6" i="1"/>
  <c r="L7" i="1"/>
  <c r="L8" i="1"/>
  <c r="L2" i="1"/>
  <c r="J4" i="1"/>
  <c r="J5" i="1"/>
  <c r="J6" i="1"/>
  <c r="J7" i="1"/>
  <c r="J8" i="1"/>
  <c r="F4" i="1"/>
  <c r="F5" i="1"/>
  <c r="F6" i="1"/>
  <c r="F7" i="1"/>
  <c r="F8" i="1"/>
  <c r="F2" i="1"/>
  <c r="N4" i="1" l="1"/>
  <c r="N7" i="1" s="1"/>
  <c r="N6" i="1"/>
  <c r="N8" i="1" s="1"/>
  <c r="N5" i="1"/>
  <c r="P6" i="1"/>
  <c r="R6" i="1" l="1"/>
  <c r="R8" i="1"/>
  <c r="P5" i="1"/>
  <c r="R5" i="1" s="1"/>
  <c r="R4" i="1" l="1"/>
  <c r="P7" i="1"/>
  <c r="R7" i="1" s="1"/>
</calcChain>
</file>

<file path=xl/sharedStrings.xml><?xml version="1.0" encoding="utf-8"?>
<sst xmlns="http://schemas.openxmlformats.org/spreadsheetml/2006/main" count="44" uniqueCount="38">
  <si>
    <t>Vial Label</t>
  </si>
  <si>
    <t>Empty Mass</t>
  </si>
  <si>
    <t>Mass with aliquot</t>
  </si>
  <si>
    <t xml:space="preserve">Mass of aliquot </t>
  </si>
  <si>
    <t>Mass with dilute</t>
  </si>
  <si>
    <t>Mass of dilute</t>
  </si>
  <si>
    <t>Mass of dilute and aliquot</t>
  </si>
  <si>
    <t>HETB 50 ppb</t>
  </si>
  <si>
    <t>HETB 20 ppb</t>
  </si>
  <si>
    <t>HETB 10 ppb</t>
  </si>
  <si>
    <t>HETB 5 ppb</t>
  </si>
  <si>
    <t>HETB 1 ppb</t>
  </si>
  <si>
    <t>HETB conc dilute</t>
  </si>
  <si>
    <t>50,20 and 10 from conc dilute</t>
  </si>
  <si>
    <t>5 and 1 from 50 and 10 respectively</t>
  </si>
  <si>
    <t xml:space="preserve">Vial Label </t>
  </si>
  <si>
    <t>Empty mass</t>
  </si>
  <si>
    <t>Mass of aliquot</t>
  </si>
  <si>
    <t>Mass with Dilute</t>
  </si>
  <si>
    <t>Mass of aliquot and dilute</t>
  </si>
  <si>
    <t>Sr conc</t>
  </si>
  <si>
    <t>Sr HETB 1,2,3 CT</t>
  </si>
  <si>
    <t>100 ppm</t>
  </si>
  <si>
    <t>ppm</t>
  </si>
  <si>
    <t>ISTD conc</t>
  </si>
  <si>
    <t>% of 0ppb</t>
  </si>
  <si>
    <r>
      <t xml:space="preserve">Empty Mass </t>
    </r>
    <r>
      <rPr>
        <sz val="11"/>
        <color theme="1"/>
        <rFont val="Calibri"/>
        <family val="2"/>
      </rPr>
      <t>σ</t>
    </r>
  </si>
  <si>
    <t>Mass with aliquot σ</t>
  </si>
  <si>
    <t>Mass of aliquot σ</t>
  </si>
  <si>
    <t>Mass with dilute σ</t>
  </si>
  <si>
    <t>Mass of dilute σ</t>
  </si>
  <si>
    <t>Mass of dilute and aliquot σ</t>
  </si>
  <si>
    <t>Sr conc σ</t>
  </si>
  <si>
    <t>ISTD conc σ</t>
  </si>
  <si>
    <t>% of 0ppb σ</t>
  </si>
  <si>
    <r>
      <t xml:space="preserve">Empty mass </t>
    </r>
    <r>
      <rPr>
        <sz val="11"/>
        <color theme="1"/>
        <rFont val="Calibri"/>
        <family val="2"/>
      </rPr>
      <t>σ</t>
    </r>
  </si>
  <si>
    <t>Mass with Dilute σ</t>
  </si>
  <si>
    <t>Mass of aliquot and dilute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</si>
</sst>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8" xfId="0" applyFill="1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2" borderId="10" xfId="0" applyFill="1" applyBorder="1"/>
    <xf numFmtId="0" fontId="0" fillId="0" borderId="10" xfId="0" applyBorder="1"/>
    <xf numFmtId="0" fontId="0" fillId="2" borderId="11" xfId="0" applyFill="1" applyBorder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zoomScale="80" zoomScaleNormal="80" workbookViewId="0">
      <selection activeCell="O11" sqref="O11:O15"/>
    </sheetView>
  </sheetViews>
  <sheetFormatPr defaultRowHeight="15" x14ac:dyDescent="0.25"/>
  <cols>
    <col min="1" max="1" width="15.7109375" bestFit="1" customWidth="1"/>
    <col min="2" max="2" width="11.42578125" bestFit="1" customWidth="1"/>
    <col min="3" max="3" width="13.140625" style="1" bestFit="1" customWidth="1"/>
    <col min="4" max="4" width="16.7109375" bestFit="1" customWidth="1"/>
    <col min="5" max="5" width="18.42578125" style="1" bestFit="1" customWidth="1"/>
    <col min="6" max="6" width="15" bestFit="1" customWidth="1"/>
    <col min="7" max="7" width="16.140625" style="1" bestFit="1" customWidth="1"/>
    <col min="8" max="8" width="15.7109375" bestFit="1" customWidth="1"/>
    <col min="9" max="9" width="17.42578125" style="1" bestFit="1" customWidth="1"/>
    <col min="10" max="10" width="13.5703125" bestFit="1" customWidth="1"/>
    <col min="11" max="11" width="15.140625" style="1" bestFit="1" customWidth="1"/>
    <col min="12" max="12" width="24.28515625" bestFit="1" customWidth="1"/>
    <col min="13" max="13" width="26" style="1" bestFit="1" customWidth="1"/>
    <col min="14" max="14" width="12" bestFit="1" customWidth="1"/>
    <col min="15" max="15" width="8.7109375" style="1" bestFit="1" customWidth="1"/>
    <col min="16" max="16" width="12" bestFit="1" customWidth="1"/>
    <col min="17" max="17" width="12" style="1" bestFit="1" customWidth="1"/>
    <col min="18" max="18" width="12" bestFit="1" customWidth="1"/>
    <col min="19" max="19" width="11.28515625" style="1" bestFit="1" customWidth="1"/>
  </cols>
  <sheetData>
    <row r="1" spans="1:19" ht="15.75" thickBot="1" x14ac:dyDescent="0.3">
      <c r="A1" s="11" t="s">
        <v>0</v>
      </c>
      <c r="B1" s="12" t="s">
        <v>1</v>
      </c>
      <c r="C1" s="13" t="s">
        <v>26</v>
      </c>
      <c r="D1" s="14" t="s">
        <v>2</v>
      </c>
      <c r="E1" s="13" t="s">
        <v>27</v>
      </c>
      <c r="F1" s="14" t="s">
        <v>3</v>
      </c>
      <c r="G1" s="13" t="s">
        <v>28</v>
      </c>
      <c r="H1" s="14" t="s">
        <v>4</v>
      </c>
      <c r="I1" s="13" t="s">
        <v>29</v>
      </c>
      <c r="J1" s="14" t="s">
        <v>5</v>
      </c>
      <c r="K1" s="13" t="s">
        <v>30</v>
      </c>
      <c r="L1" s="14" t="s">
        <v>6</v>
      </c>
      <c r="M1" s="13" t="s">
        <v>31</v>
      </c>
      <c r="N1" s="14" t="s">
        <v>20</v>
      </c>
      <c r="O1" s="13" t="s">
        <v>32</v>
      </c>
      <c r="P1" s="14" t="s">
        <v>24</v>
      </c>
      <c r="Q1" s="13" t="s">
        <v>33</v>
      </c>
      <c r="R1" s="14" t="s">
        <v>25</v>
      </c>
      <c r="S1" s="15" t="s">
        <v>34</v>
      </c>
    </row>
    <row r="2" spans="1:19" x14ac:dyDescent="0.25">
      <c r="A2" s="7" t="s">
        <v>12</v>
      </c>
      <c r="B2" s="8">
        <v>6.1551</v>
      </c>
      <c r="C2" s="9">
        <v>1E-4</v>
      </c>
      <c r="D2" s="10">
        <v>6.9839000000000002</v>
      </c>
      <c r="E2" s="9">
        <v>1E-4</v>
      </c>
      <c r="F2" s="10">
        <f>D2-B2</f>
        <v>0.8288000000000002</v>
      </c>
      <c r="G2" s="9">
        <f>SQRT((C2^2)+(E2^2))</f>
        <v>1.4142135623730951E-4</v>
      </c>
      <c r="H2" s="10">
        <v>26.780200000000001</v>
      </c>
      <c r="I2" s="9">
        <v>1E-4</v>
      </c>
      <c r="J2" s="10">
        <f>H2-D2</f>
        <v>19.796300000000002</v>
      </c>
      <c r="K2" s="9">
        <f>SQRT((E2^2)+(I2^2))</f>
        <v>1.4142135623730951E-4</v>
      </c>
      <c r="L2" s="10">
        <f>H2-B2</f>
        <v>20.6251</v>
      </c>
      <c r="M2" s="9">
        <f>SQRT((C2^2)+(I2^2))</f>
        <v>1.4142135623730951E-4</v>
      </c>
      <c r="N2" s="10">
        <f>('Sample conc'!M5*1000)*Calib!F2/Calib!L2</f>
        <v>729.52397916608732</v>
      </c>
      <c r="O2" s="9">
        <f>N2*SQRT((('Sample conc'!O5/'Sample conc'!M5)^2)+((Calib!G2/Calib!F2)^2)+((Calib!M2/Calib!L2)^2))</f>
        <v>0.13259278348215237</v>
      </c>
      <c r="P2" s="10">
        <f>(5*J2)/L2</f>
        <v>4.7990797620375183</v>
      </c>
      <c r="Q2" s="9">
        <f>P2*SQRT(((K2/J2)^2)+((M2/L2)^2))</f>
        <v>4.7520445374367973E-5</v>
      </c>
      <c r="R2" s="10">
        <f t="shared" ref="R2" si="0">P2/5*100</f>
        <v>95.981595240750366</v>
      </c>
      <c r="S2" s="9">
        <f>R2*SQRT((Q2/P2)^2)</f>
        <v>9.5040890748735948E-4</v>
      </c>
    </row>
    <row r="3" spans="1:19" x14ac:dyDescent="0.25">
      <c r="A3" s="5"/>
      <c r="B3" s="4"/>
      <c r="C3" s="3"/>
      <c r="D3" s="2"/>
      <c r="E3" s="3"/>
      <c r="F3" s="2"/>
      <c r="G3" s="3"/>
      <c r="H3" s="2"/>
      <c r="I3" s="3"/>
      <c r="J3" s="2"/>
      <c r="K3" s="3"/>
      <c r="L3" s="2"/>
      <c r="M3" s="3"/>
      <c r="N3" s="2"/>
      <c r="O3" s="3"/>
      <c r="P3" s="2"/>
      <c r="Q3" s="3"/>
      <c r="R3" s="2"/>
      <c r="S3" s="3"/>
    </row>
    <row r="4" spans="1:19" x14ac:dyDescent="0.25">
      <c r="A4" s="5" t="s">
        <v>7</v>
      </c>
      <c r="B4" s="4">
        <v>6.1289999999999996</v>
      </c>
      <c r="C4" s="3">
        <v>1E-4</v>
      </c>
      <c r="D4" s="2">
        <v>8.1684000000000001</v>
      </c>
      <c r="E4" s="3">
        <v>1E-4</v>
      </c>
      <c r="F4" s="2">
        <f t="shared" ref="F4:F8" si="1">D4-B4</f>
        <v>2.0394000000000005</v>
      </c>
      <c r="G4" s="3">
        <f t="shared" ref="G4:G8" si="2">SQRT((C4^2)+(E4^2))</f>
        <v>1.4142135623730951E-4</v>
      </c>
      <c r="H4" s="2">
        <v>26.477599999999999</v>
      </c>
      <c r="I4" s="3">
        <v>1E-4</v>
      </c>
      <c r="J4" s="2">
        <f t="shared" ref="J4:J8" si="3">H4-D4</f>
        <v>18.309199999999997</v>
      </c>
      <c r="K4" s="3">
        <f t="shared" ref="K4:K8" si="4">SQRT((E4^2)+(I4^2))</f>
        <v>1.4142135623730951E-4</v>
      </c>
      <c r="L4" s="2">
        <f t="shared" ref="L4:L8" si="5">H4-B4</f>
        <v>20.348599999999998</v>
      </c>
      <c r="M4" s="3">
        <f t="shared" ref="M4:M8" si="6">SQRT((C4^2)+(I4^2))</f>
        <v>1.4142135623730951E-4</v>
      </c>
      <c r="N4" s="2">
        <f>N2*F4/L4</f>
        <v>73.115162866797675</v>
      </c>
      <c r="O4" s="3">
        <f>N4*SQRT(((O2/N2)^2)+((G4/F4)^2)+((M4/L4)^2))</f>
        <v>1.4232300418801082E-2</v>
      </c>
      <c r="P4" s="2">
        <f>((5*J4)+(P2*F4))/L4</f>
        <v>4.9798631486539282</v>
      </c>
      <c r="Q4" s="3">
        <f>P4*SQRT(((Q2/P2)^2)+((G4/F4)^2)+((K4/J4)^2)+((M4/L4)^2))</f>
        <v>3.5264619454402517E-4</v>
      </c>
      <c r="R4" s="2">
        <f>P4/5*100</f>
        <v>99.597262973078557</v>
      </c>
      <c r="S4" s="3">
        <f>R4*SQRT((Q4/P4)^2)</f>
        <v>7.0529238908805031E-3</v>
      </c>
    </row>
    <row r="5" spans="1:19" x14ac:dyDescent="0.25">
      <c r="A5" s="5" t="s">
        <v>8</v>
      </c>
      <c r="B5" s="4">
        <v>6.1440000000000001</v>
      </c>
      <c r="C5" s="3">
        <v>1E-4</v>
      </c>
      <c r="D5" s="2">
        <v>6.9576000000000002</v>
      </c>
      <c r="E5" s="3">
        <v>1E-4</v>
      </c>
      <c r="F5" s="2">
        <f t="shared" si="1"/>
        <v>0.8136000000000001</v>
      </c>
      <c r="G5" s="3">
        <f t="shared" si="2"/>
        <v>1.4142135623730951E-4</v>
      </c>
      <c r="H5" s="2">
        <v>26.3034</v>
      </c>
      <c r="I5" s="3">
        <v>1E-4</v>
      </c>
      <c r="J5" s="2">
        <f t="shared" si="3"/>
        <v>19.345800000000001</v>
      </c>
      <c r="K5" s="3">
        <f t="shared" si="4"/>
        <v>1.4142135623730951E-4</v>
      </c>
      <c r="L5" s="2">
        <f t="shared" si="5"/>
        <v>20.159399999999998</v>
      </c>
      <c r="M5" s="3">
        <f t="shared" si="6"/>
        <v>1.4142135623730951E-4</v>
      </c>
      <c r="N5" s="2">
        <f>N2*F5/L5</f>
        <v>29.442379706217881</v>
      </c>
      <c r="O5" s="3">
        <f>N5*SQRT(((O2/N2)^2)+((G5/F5)^2)+((M5/L5)^2))</f>
        <v>7.4073870273560025E-3</v>
      </c>
      <c r="P5" s="2">
        <f>((5*J5)+(P2*F5))/L5</f>
        <v>4.9918911919200832</v>
      </c>
      <c r="Q5" s="3">
        <f>P5*SQRT(((Q2/P2)^2)+((G5/F5)^2)+((K5/J5)^2)+((M5/L5)^2))</f>
        <v>8.7057627882980025E-4</v>
      </c>
      <c r="R5" s="2">
        <f t="shared" ref="R5:R8" si="7">P5/5*100</f>
        <v>99.837823838401661</v>
      </c>
      <c r="S5" s="3">
        <f t="shared" ref="S5:S8" si="8">R5*SQRT((Q5/P5)^2)</f>
        <v>1.7411525576596004E-2</v>
      </c>
    </row>
    <row r="6" spans="1:19" x14ac:dyDescent="0.25">
      <c r="A6" s="5" t="s">
        <v>9</v>
      </c>
      <c r="B6" s="4">
        <v>6.1318000000000001</v>
      </c>
      <c r="C6" s="3">
        <v>1E-4</v>
      </c>
      <c r="D6" s="2">
        <v>6.5392999999999999</v>
      </c>
      <c r="E6" s="3">
        <v>1E-4</v>
      </c>
      <c r="F6" s="2">
        <f t="shared" si="1"/>
        <v>0.40749999999999975</v>
      </c>
      <c r="G6" s="3">
        <f t="shared" si="2"/>
        <v>1.4142135623730951E-4</v>
      </c>
      <c r="H6" s="2">
        <v>26.351900000000001</v>
      </c>
      <c r="I6" s="3">
        <v>1E-4</v>
      </c>
      <c r="J6" s="2">
        <f t="shared" si="3"/>
        <v>19.8126</v>
      </c>
      <c r="K6" s="3">
        <f t="shared" si="4"/>
        <v>1.4142135623730951E-4</v>
      </c>
      <c r="L6" s="2">
        <f t="shared" si="5"/>
        <v>20.220100000000002</v>
      </c>
      <c r="M6" s="3">
        <f t="shared" si="6"/>
        <v>1.4142135623730951E-4</v>
      </c>
      <c r="N6" s="2">
        <f>N2*F6/L6</f>
        <v>14.702252783625221</v>
      </c>
      <c r="O6" s="3">
        <f>N6*SQRT(((O2/N2)^2)+((G6/F6)^2)+((M6/L6)^2))</f>
        <v>5.7606569502205267E-3</v>
      </c>
      <c r="P6" s="2">
        <f>((5*J6)+(P2*F6))/L6</f>
        <v>4.995950811471273</v>
      </c>
      <c r="Q6" s="3">
        <f>P6*SQRT(((Q2/P2)^2)+((G6/F6)^2)+((K6/J6)^2)+((M6/L6)^2))</f>
        <v>1.7352500957992687E-3</v>
      </c>
      <c r="R6" s="2">
        <f t="shared" si="7"/>
        <v>99.919016229425466</v>
      </c>
      <c r="S6" s="3">
        <f t="shared" si="8"/>
        <v>3.4705001915985377E-2</v>
      </c>
    </row>
    <row r="7" spans="1:19" x14ac:dyDescent="0.25">
      <c r="A7" s="5" t="s">
        <v>10</v>
      </c>
      <c r="B7" s="4">
        <v>6.1753999999999998</v>
      </c>
      <c r="C7" s="3">
        <v>1E-4</v>
      </c>
      <c r="D7" s="2">
        <v>8.1907999999999994</v>
      </c>
      <c r="E7" s="3">
        <v>1E-4</v>
      </c>
      <c r="F7" s="2">
        <f t="shared" si="1"/>
        <v>2.0153999999999996</v>
      </c>
      <c r="G7" s="3">
        <f t="shared" si="2"/>
        <v>1.4142135623730951E-4</v>
      </c>
      <c r="H7" s="2">
        <v>26.5107</v>
      </c>
      <c r="I7" s="3">
        <v>1E-4</v>
      </c>
      <c r="J7" s="2">
        <f t="shared" si="3"/>
        <v>18.319900000000001</v>
      </c>
      <c r="K7" s="3">
        <f t="shared" si="4"/>
        <v>1.4142135623730951E-4</v>
      </c>
      <c r="L7" s="2">
        <f t="shared" si="5"/>
        <v>20.3353</v>
      </c>
      <c r="M7" s="3">
        <f t="shared" si="6"/>
        <v>1.4142135623730951E-4</v>
      </c>
      <c r="N7" s="2">
        <f>N4*F7/L7</f>
        <v>7.2463302356859263</v>
      </c>
      <c r="O7" s="3">
        <f>N7*SQRT(((O4/N4)^2)+((G7/F7)^2)+((M7/L7)^2))</f>
        <v>1.5002385027468228E-3</v>
      </c>
      <c r="P7" s="2">
        <f>((5*J7)+(P4*F7))/L7</f>
        <v>4.998004267937878</v>
      </c>
      <c r="Q7" s="3">
        <f>P7*SQRT(((Q4/P4)^2)+((G7/F7)^2)+((K7/J7)^2)+((M7/L7)^2))</f>
        <v>5.0096163005426805E-4</v>
      </c>
      <c r="R7" s="2">
        <f t="shared" si="7"/>
        <v>99.960085358757553</v>
      </c>
      <c r="S7" s="3">
        <f t="shared" si="8"/>
        <v>1.001923260108536E-2</v>
      </c>
    </row>
    <row r="8" spans="1:19" ht="15.75" thickBot="1" x14ac:dyDescent="0.3">
      <c r="A8" s="6" t="s">
        <v>11</v>
      </c>
      <c r="B8" s="4">
        <v>6.1299000000000001</v>
      </c>
      <c r="C8" s="3">
        <v>1E-4</v>
      </c>
      <c r="D8" s="2">
        <v>8.1385000000000005</v>
      </c>
      <c r="E8" s="3">
        <v>1E-4</v>
      </c>
      <c r="F8" s="2">
        <f t="shared" si="1"/>
        <v>2.0086000000000004</v>
      </c>
      <c r="G8" s="3">
        <f t="shared" si="2"/>
        <v>1.4142135623730951E-4</v>
      </c>
      <c r="H8" s="2">
        <v>26.436900000000001</v>
      </c>
      <c r="I8" s="3">
        <v>1E-4</v>
      </c>
      <c r="J8" s="2">
        <f t="shared" si="3"/>
        <v>18.298400000000001</v>
      </c>
      <c r="K8" s="3">
        <f t="shared" si="4"/>
        <v>1.4142135623730951E-4</v>
      </c>
      <c r="L8" s="2">
        <f t="shared" si="5"/>
        <v>20.307000000000002</v>
      </c>
      <c r="M8" s="3">
        <f t="shared" si="6"/>
        <v>1.4142135623730951E-4</v>
      </c>
      <c r="N8" s="2">
        <f>N6*F8/L8</f>
        <v>1.4542248949224219</v>
      </c>
      <c r="O8" s="3">
        <f>N8*SQRT(((O6/N6)^2)+((G8/F8)^2)+((M8/L8)^2))</f>
        <v>5.7901122997300835E-4</v>
      </c>
      <c r="P8" s="2">
        <f>((5*J8)+(P6*F8))/L8</f>
        <v>4.9995994878574477</v>
      </c>
      <c r="Q8" s="3">
        <f>P8*SQRT(((Q6/P6)^2)+((G8/F8)^2)+((K8/J8)^2)+((M8/L8)^2))</f>
        <v>1.772599799954434E-3</v>
      </c>
      <c r="R8" s="2">
        <f t="shared" si="7"/>
        <v>99.991989757148957</v>
      </c>
      <c r="S8" s="3">
        <f t="shared" si="8"/>
        <v>3.545199599908868E-2</v>
      </c>
    </row>
    <row r="11" spans="1:19" x14ac:dyDescent="0.25">
      <c r="O11" s="1">
        <v>5.7901122997300835E-4</v>
      </c>
    </row>
    <row r="12" spans="1:19" x14ac:dyDescent="0.25">
      <c r="O12" s="1">
        <v>1.5002385027468228E-3</v>
      </c>
    </row>
    <row r="13" spans="1:19" x14ac:dyDescent="0.25">
      <c r="O13" s="1">
        <v>5.7606569502205267E-3</v>
      </c>
    </row>
    <row r="14" spans="1:19" x14ac:dyDescent="0.25">
      <c r="O14" s="1">
        <v>7.4073870273560025E-3</v>
      </c>
    </row>
    <row r="15" spans="1:19" x14ac:dyDescent="0.25">
      <c r="O15" s="1">
        <v>1.4232300418801082E-2</v>
      </c>
    </row>
    <row r="16" spans="1:19" x14ac:dyDescent="0.25">
      <c r="F16" s="17" t="s">
        <v>13</v>
      </c>
      <c r="G16" s="17"/>
      <c r="H16" s="17"/>
      <c r="I16" s="17"/>
      <c r="J16" s="17"/>
      <c r="K16" s="16"/>
    </row>
    <row r="17" spans="6:19" x14ac:dyDescent="0.25">
      <c r="F17" s="17" t="s">
        <v>14</v>
      </c>
      <c r="G17" s="17"/>
      <c r="H17" s="17"/>
      <c r="I17" s="17"/>
      <c r="J17" s="17"/>
      <c r="K17" s="16"/>
      <c r="S17">
        <v>3.545199599908868E-2</v>
      </c>
    </row>
    <row r="18" spans="6:19" x14ac:dyDescent="0.25">
      <c r="S18">
        <v>1.001923260108536E-2</v>
      </c>
    </row>
    <row r="19" spans="6:19" x14ac:dyDescent="0.25">
      <c r="S19">
        <v>3.4705001915985377E-2</v>
      </c>
    </row>
    <row r="20" spans="6:19" x14ac:dyDescent="0.25">
      <c r="S20">
        <v>1.7411525576596004E-2</v>
      </c>
    </row>
    <row r="21" spans="6:19" x14ac:dyDescent="0.25">
      <c r="S21">
        <v>7.0529238908805031E-3</v>
      </c>
    </row>
  </sheetData>
  <mergeCells count="2">
    <mergeCell ref="F16:J16"/>
    <mergeCell ref="F17:J17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>
      <selection activeCell="D17" sqref="D17"/>
    </sheetView>
  </sheetViews>
  <sheetFormatPr defaultRowHeight="15" x14ac:dyDescent="0.25"/>
  <cols>
    <col min="1" max="1" width="14.85546875" bestFit="1" customWidth="1"/>
    <col min="2" max="2" width="11.42578125" bestFit="1" customWidth="1"/>
    <col min="3" max="3" width="13.140625" style="1" bestFit="1" customWidth="1"/>
    <col min="4" max="4" width="16.7109375" bestFit="1" customWidth="1"/>
    <col min="5" max="5" width="18.42578125" style="1" bestFit="1" customWidth="1"/>
    <col min="6" max="6" width="14.5703125" bestFit="1" customWidth="1"/>
    <col min="7" max="7" width="16.140625" style="1" bestFit="1" customWidth="1"/>
    <col min="8" max="8" width="15.85546875" bestFit="1" customWidth="1"/>
    <col min="9" max="9" width="17.5703125" style="1" bestFit="1" customWidth="1"/>
    <col min="10" max="10" width="24.28515625" bestFit="1" customWidth="1"/>
    <col min="11" max="11" width="26" style="1" bestFit="1" customWidth="1"/>
    <col min="13" max="13" width="12" bestFit="1" customWidth="1"/>
    <col min="14" max="14" width="5" bestFit="1" customWidth="1"/>
    <col min="15" max="15" width="8.7109375" style="1" bestFit="1" customWidth="1"/>
  </cols>
  <sheetData>
    <row r="1" spans="1:15" ht="15.75" thickBot="1" x14ac:dyDescent="0.3">
      <c r="A1" s="11" t="s">
        <v>15</v>
      </c>
      <c r="B1" s="12" t="s">
        <v>16</v>
      </c>
      <c r="C1" s="13" t="s">
        <v>35</v>
      </c>
      <c r="D1" s="14" t="s">
        <v>2</v>
      </c>
      <c r="E1" s="13" t="s">
        <v>27</v>
      </c>
      <c r="F1" s="14" t="s">
        <v>17</v>
      </c>
      <c r="G1" s="13" t="s">
        <v>28</v>
      </c>
      <c r="H1" s="14" t="s">
        <v>18</v>
      </c>
      <c r="I1" s="13" t="s">
        <v>36</v>
      </c>
      <c r="J1" s="14" t="s">
        <v>19</v>
      </c>
      <c r="K1" s="13" t="s">
        <v>37</v>
      </c>
      <c r="L1" s="14"/>
      <c r="M1" s="14" t="s">
        <v>20</v>
      </c>
      <c r="N1" s="14"/>
      <c r="O1" s="15" t="s">
        <v>32</v>
      </c>
    </row>
    <row r="2" spans="1:15" x14ac:dyDescent="0.25">
      <c r="A2" s="7"/>
      <c r="B2" s="8"/>
      <c r="C2" s="9"/>
      <c r="D2" s="10"/>
      <c r="E2" s="9"/>
      <c r="F2" s="10"/>
      <c r="G2" s="9"/>
      <c r="H2" s="10"/>
      <c r="I2" s="9"/>
      <c r="J2" s="10"/>
      <c r="K2" s="9"/>
      <c r="L2" s="10"/>
      <c r="M2" s="10"/>
      <c r="N2" s="10"/>
      <c r="O2" s="9"/>
    </row>
    <row r="3" spans="1:15" x14ac:dyDescent="0.25">
      <c r="A3" s="5" t="s">
        <v>22</v>
      </c>
      <c r="B3" s="4">
        <v>6.1687000000000003</v>
      </c>
      <c r="C3" s="3">
        <v>1E-4</v>
      </c>
      <c r="D3" s="2">
        <v>8.6766000000000005</v>
      </c>
      <c r="E3" s="3">
        <v>1E-4</v>
      </c>
      <c r="F3" s="2">
        <f>D3-B3</f>
        <v>2.5079000000000002</v>
      </c>
      <c r="G3" s="3">
        <f>SQRT((C3^2)+(E3^2))</f>
        <v>1.4142135623730951E-4</v>
      </c>
      <c r="H3" s="2">
        <v>26.9877</v>
      </c>
      <c r="I3" s="3">
        <v>1E-4</v>
      </c>
      <c r="J3" s="2">
        <f>H3-B3</f>
        <v>20.818999999999999</v>
      </c>
      <c r="K3" s="3">
        <f>SQRT((I3^2)+(C3^2))</f>
        <v>1.4142135623730951E-4</v>
      </c>
      <c r="L3" s="2"/>
      <c r="M3" s="2">
        <f>1000*F3/J3</f>
        <v>120.46207790960182</v>
      </c>
      <c r="N3" s="2" t="s">
        <v>23</v>
      </c>
      <c r="O3" s="3">
        <f>M3*SQRT(((G3/F3)^2)+((K3/J3)^2))</f>
        <v>6.8420073566999584E-3</v>
      </c>
    </row>
    <row r="4" spans="1:15" x14ac:dyDescent="0.25">
      <c r="A4" s="5"/>
      <c r="B4" s="4"/>
      <c r="C4" s="3"/>
      <c r="D4" s="2"/>
      <c r="E4" s="3"/>
      <c r="F4" s="2"/>
      <c r="G4" s="3"/>
      <c r="H4" s="2"/>
      <c r="I4" s="3"/>
      <c r="J4" s="2"/>
      <c r="K4" s="3"/>
      <c r="L4" s="2"/>
      <c r="M4" s="2"/>
      <c r="N4" s="2"/>
      <c r="O4" s="3"/>
    </row>
    <row r="5" spans="1:15" ht="15.75" thickBot="1" x14ac:dyDescent="0.3">
      <c r="A5" s="6" t="s">
        <v>21</v>
      </c>
      <c r="B5" s="4">
        <v>13.464700000000001</v>
      </c>
      <c r="C5" s="3">
        <v>1E-4</v>
      </c>
      <c r="D5" s="2">
        <v>19.096</v>
      </c>
      <c r="E5" s="3">
        <v>1E-4</v>
      </c>
      <c r="F5" s="2">
        <f>D5-B5</f>
        <v>5.6312999999999995</v>
      </c>
      <c r="G5" s="3">
        <f t="shared" ref="G5" si="0">SQRT((C5^2)+(E5^2))</f>
        <v>1.4142135623730951E-4</v>
      </c>
      <c r="H5" s="2">
        <v>50.830399999999997</v>
      </c>
      <c r="I5" s="3">
        <v>1E-4</v>
      </c>
      <c r="J5" s="2">
        <f>H5-B5</f>
        <v>37.365699999999997</v>
      </c>
      <c r="K5" s="3">
        <f t="shared" ref="K5" si="1">SQRT((I5^2)+(C5^2))</f>
        <v>1.4142135623730951E-4</v>
      </c>
      <c r="L5" s="2"/>
      <c r="M5" s="2">
        <f>M3*F5/J5</f>
        <v>18.154566871016485</v>
      </c>
      <c r="N5" s="2" t="s">
        <v>23</v>
      </c>
      <c r="O5" s="3">
        <f>M5*SQRT(((G5/F5)^2)+((K5/J5)^2)+((O3/M3)^2))</f>
        <v>1.1295328592851026E-3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Calib</vt:lpstr>
      <vt:lpstr>Sample conc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2020-08-11T10:19:00Z</dcterms:created>
  <dcterms:modified xsi:type="dcterms:W3CDTF">2021-06-10T12:23:42Z</dcterms:modified>
</cp:coreProperties>
</file>